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68\"/>
    </mc:Choice>
  </mc:AlternateContent>
  <xr:revisionPtr revIDLastSave="0" documentId="13_ncr:1_{B261BE6E-56BE-4D3D-A1D7-06BD5C73F5D1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2-01(1)" sheetId="6" r:id="rId6"/>
    <sheet name="ОСР 27-09-01(1)" sheetId="7" r:id="rId7"/>
    <sheet name="ОСР 27-12-01(1)" sheetId="8" r:id="rId8"/>
    <sheet name="ОСР 27-07-01" sheetId="9" r:id="rId9"/>
    <sheet name="Источники ЦИ" sheetId="10" r:id="rId10"/>
    <sheet name="Цена МАТ и ОБ по ТКП" sheetId="11" r:id="rId11"/>
  </sheets>
  <calcPr calcId="191029"/>
</workbook>
</file>

<file path=xl/calcChain.xml><?xml version="1.0" encoding="utf-8"?>
<calcChain xmlns="http://schemas.openxmlformats.org/spreadsheetml/2006/main">
  <c r="C39" i="1" l="1"/>
  <c r="C37" i="1"/>
  <c r="C29" i="1"/>
  <c r="C43" i="1"/>
  <c r="I40" i="1"/>
  <c r="C40" i="1"/>
  <c r="C42" i="1" s="1"/>
  <c r="C44" i="1" s="1"/>
  <c r="I39" i="1"/>
  <c r="I38" i="1"/>
  <c r="I37" i="1"/>
  <c r="I36" i="1"/>
  <c r="C30" i="1"/>
  <c r="C32" i="1" s="1"/>
  <c r="C34" i="1" s="1"/>
  <c r="G63" i="2"/>
  <c r="G64" i="2" s="1"/>
  <c r="G66" i="2" s="1"/>
  <c r="G67" i="2" s="1"/>
  <c r="G68" i="2" s="1"/>
  <c r="F63" i="2"/>
  <c r="F64" i="2" s="1"/>
  <c r="F66" i="2" s="1"/>
  <c r="F67" i="2" s="1"/>
  <c r="F68" i="2" s="1"/>
  <c r="G62" i="2"/>
  <c r="F62" i="2"/>
  <c r="E62" i="2"/>
  <c r="E63" i="2" s="1"/>
  <c r="E64" i="2" s="1"/>
  <c r="E66" i="2" s="1"/>
  <c r="E67" i="2" s="1"/>
  <c r="E68" i="2" s="1"/>
  <c r="D62" i="2"/>
  <c r="D63" i="2" s="1"/>
  <c r="H55" i="2"/>
  <c r="G55" i="2"/>
  <c r="F55" i="2"/>
  <c r="E55" i="2"/>
  <c r="D55" i="2"/>
  <c r="H54" i="2"/>
  <c r="G38" i="2"/>
  <c r="F38" i="2"/>
  <c r="H38" i="2" s="1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H29" i="2"/>
  <c r="G29" i="2"/>
  <c r="F29" i="2"/>
  <c r="E29" i="2"/>
  <c r="D29" i="2"/>
  <c r="H28" i="2"/>
  <c r="G23" i="2"/>
  <c r="F23" i="2"/>
  <c r="H23" i="2" s="1"/>
  <c r="E23" i="2"/>
  <c r="D23" i="2"/>
  <c r="H22" i="2"/>
  <c r="C46" i="1" l="1"/>
  <c r="C31" i="1"/>
  <c r="C41" i="1"/>
  <c r="D64" i="2"/>
  <c r="H63" i="2"/>
  <c r="H62" i="2"/>
  <c r="H64" i="2" l="1"/>
  <c r="D66" i="2"/>
  <c r="D67" i="2" l="1"/>
  <c r="H66" i="2"/>
  <c r="H67" i="2" l="1"/>
  <c r="D68" i="2"/>
  <c r="H68" i="2" s="1"/>
</calcChain>
</file>

<file path=xl/sharedStrings.xml><?xml version="1.0" encoding="utf-8"?>
<sst xmlns="http://schemas.openxmlformats.org/spreadsheetml/2006/main" count="356" uniqueCount="152">
  <si>
    <t>СВОДКА ЗАТРАТ</t>
  </si>
  <si>
    <t>P_0668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</si>
  <si>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</si>
  <si>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</si>
  <si>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</si>
  <si>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</si>
  <si>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</si>
  <si>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</si>
  <si>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</si>
  <si>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</si>
  <si>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</si>
  <si>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</si>
  <si>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</si>
  <si>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</si>
  <si>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</si>
  <si>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</si>
  <si>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</si>
  <si>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</si>
  <si>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</si>
  <si>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</si>
  <si>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</si>
  <si>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</si>
  <si>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</si>
  <si>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</si>
  <si>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</si>
  <si>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</si>
  <si>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</si>
  <si>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</si>
  <si>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</si>
  <si>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</si>
  <si>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</si>
  <si>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</si>
  <si>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</si>
  <si>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</si>
  <si>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</si>
  <si>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</si>
  <si>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</si>
  <si>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</si>
  <si>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</si>
  <si>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</si>
  <si>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</si>
  <si>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</si>
  <si>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</si>
  <si>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</si>
  <si>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</si>
  <si>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</si>
  <si>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</si>
  <si>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</si>
  <si>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</si>
  <si>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</si>
  <si>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</si>
  <si>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</si>
  <si>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</si>
  <si>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</si>
  <si>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</si>
  <si>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</si>
  <si>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</si>
  <si>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</si>
  <si>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</si>
  <si>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</si>
  <si>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</si>
  <si>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</si>
  <si>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</si>
  <si>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</si>
  <si>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</si>
  <si>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</si>
  <si>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</si>
  <si>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</si>
  <si>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</si>
  <si>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</si>
  <si>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</si>
  <si>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</si>
  <si>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</si>
  <si>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</si>
  <si>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</si>
  <si>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</si>
  <si>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</si>
  <si>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</si>
  <si>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</si>
  <si>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</si>
  <si>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</si>
  <si>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</si>
  <si>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</si>
  <si>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</si>
  <si>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КЛ-6 кВ от РП-135 до РП-147 г.о. Самара Самарская область</t>
  </si>
  <si>
    <t>КЛ-6 кВ ГНБ</t>
  </si>
  <si>
    <t>ОБЪЕКТНЫЙ СМЕТНЫЙ РАСЧЕТ № ОСР 27-07-01</t>
  </si>
  <si>
    <t>ЛС-27-2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</si>
  <si>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</si>
  <si>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</si>
  <si>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</si>
  <si>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</si>
  <si>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</si>
  <si>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</si>
  <si>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</si>
  <si>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</si>
  <si>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</si>
  <si>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</si>
  <si>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</si>
  <si>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</si>
  <si>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</si>
  <si>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</si>
  <si>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</si>
  <si>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</si>
  <si>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ГНБ трубой 160</t>
  </si>
  <si>
    <t>ОСР 27-12-01</t>
  </si>
  <si>
    <t>ОСР 27-07-01</t>
  </si>
  <si>
    <t>км2</t>
  </si>
  <si>
    <t>Восстановление дорожного покрытия при прокладке кабельной линии (м.б вкл в любую КЛ)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</si>
  <si>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</si>
  <si>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</si>
  <si>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</si>
  <si>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</si>
  <si>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</si>
  <si>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</si>
  <si>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</si>
  <si>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</si>
  <si>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</si>
  <si>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</si>
  <si>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</si>
  <si>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</si>
  <si>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</si>
  <si>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Труба полиэтиленовая толстостенная гладкая 160*11,8мм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</si>
  <si>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</si>
  <si>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</si>
  <si>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</si>
  <si>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</si>
  <si>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</si>
  <si>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</si>
  <si>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</si>
  <si>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</si>
  <si>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</si>
  <si>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</si>
  <si>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</si>
  <si>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</si>
  <si>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</si>
  <si>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</si>
  <si>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</si>
  <si>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</si>
  <si>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</si>
  <si>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</si>
  <si>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ФСБЦ-21.1.07.02-1164</t>
  </si>
  <si>
    <t>ФСБЦ-24.3.02.02-0004</t>
  </si>
  <si>
    <t>Реконструкция КЛ-10 кВ от РП-1 до ТП 73, РП-1 до ТП-35 (двухцепная 0,51км)</t>
  </si>
  <si>
    <t>Реконструкция КЛ-10 кВ от РП-1 до ТП 73, РП-1 до ТП-35 (двухцепная 0,51км)</t>
  </si>
  <si>
    <t>Реконструкция КЛ-10 кВ от РП-1 до ТП 73, РП-1 до ТП-35 (двухцепная 0,51км)</t>
  </si>
  <si>
    <t>Реконструкция КЛ-10 кВ от РП-1 до ТП 73, РП-1 до ТП-35 (двухцепная 0,51км)</t>
  </si>
  <si>
    <t>Реконструкция КЛ-10 кВ от РП-1 до ТП 73, РП-1 до ТП-35 (двухцепная 0,51км)</t>
  </si>
  <si>
    <t>Реконструкция КЛ-10 кВ от РП-1 до ТП 73, РП-1 до ТП-35 (двухцепная 0,51км)</t>
  </si>
  <si>
    <t>Реконструкция КЛ-10 кВ от РП-1 до ТП 73, РП-1 до ТП-35 (двухцепная 0,51км)</t>
  </si>
  <si>
    <t>Реконструкция КЛ-10 кВ от РП-1 до ТП 73, РП-1 до ТП-35 (двухцепная 0,51км)</t>
  </si>
  <si>
    <t>Реконструкция КЛ-10 кВ от РП-1 до ТП 73, РП-1 до ТП-35 (двухцепная 0,51км)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</si>
</sst>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167" fontId="3" fillId="0" borderId="0" xfId="0" applyNumberFormat="1" applyFont="1" applyAlignment="1">
      <alignment horizontal="left" vertical="center"/>
    </xf>
    <xf numFmtId="4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62219CCF-F61B-493F-8AFB-3DCE564B3B17}"/>
    <cellStyle name="Обычный" xfId="0" builtinId="0"/>
    <cellStyle name="Обычный 2" xfId="4" xr:uid="{05D45462-7808-4D46-991E-084803B081F1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8.109375" customWidth="1"/>
    <col min="9" max="9" width="16.886718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79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143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49" t="s">
        <v>4</v>
      </c>
      <c r="B23" s="49" t="s">
        <v>5</v>
      </c>
      <c r="C23" s="49" t="s">
        <v>123</v>
      </c>
      <c r="D23" s="50"/>
      <c r="E23" s="50"/>
      <c r="F23" s="50"/>
      <c r="G23" s="51"/>
      <c r="H23" s="51"/>
      <c r="I23" s="51"/>
    </row>
    <row r="24" spans="1:9" ht="15.9" customHeight="1" x14ac:dyDescent="0.3">
      <c r="A24" s="49">
        <v>1</v>
      </c>
      <c r="B24" s="49">
        <v>2</v>
      </c>
      <c r="C24" s="49">
        <v>3</v>
      </c>
      <c r="D24" s="50"/>
      <c r="E24" s="50"/>
      <c r="F24" s="50"/>
      <c r="G24" s="51"/>
      <c r="H24" s="51"/>
      <c r="I24" s="51"/>
    </row>
    <row r="25" spans="1:9" ht="17.100000000000001" customHeight="1" x14ac:dyDescent="0.3">
      <c r="A25" s="82" t="s">
        <v>124</v>
      </c>
      <c r="B25" s="83"/>
      <c r="C25" s="84"/>
      <c r="D25" s="50"/>
      <c r="E25" s="50"/>
      <c r="F25" s="50"/>
      <c r="G25" s="51"/>
      <c r="H25" s="51"/>
      <c r="I25" s="51"/>
    </row>
    <row r="26" spans="1:9" ht="17.100000000000001" customHeight="1" x14ac:dyDescent="0.3">
      <c r="A26" s="49">
        <v>1</v>
      </c>
      <c r="B26" s="52" t="s">
        <v>125</v>
      </c>
      <c r="C26" s="80"/>
      <c r="D26" s="50"/>
      <c r="E26" s="50"/>
      <c r="F26" s="50"/>
      <c r="G26" s="51"/>
      <c r="H26" s="51" t="s">
        <v>126</v>
      </c>
      <c r="I26" s="51"/>
    </row>
    <row r="27" spans="1:9" ht="17.100000000000001" customHeight="1" x14ac:dyDescent="0.3">
      <c r="A27" s="53" t="s">
        <v>6</v>
      </c>
      <c r="B27" s="52" t="s">
        <v>127</v>
      </c>
      <c r="C27" s="81">
        <v>0</v>
      </c>
      <c r="D27" s="54"/>
      <c r="E27" s="54"/>
      <c r="F27" s="54"/>
      <c r="G27" s="55" t="s">
        <v>128</v>
      </c>
      <c r="H27" s="55" t="s">
        <v>129</v>
      </c>
      <c r="I27" s="55" t="s">
        <v>130</v>
      </c>
    </row>
    <row r="28" spans="1:9" ht="17.100000000000001" customHeight="1" x14ac:dyDescent="0.3">
      <c r="A28" s="53" t="s">
        <v>7</v>
      </c>
      <c r="B28" s="52" t="s">
        <v>131</v>
      </c>
      <c r="C28" s="81">
        <v>0</v>
      </c>
      <c r="D28" s="54"/>
      <c r="E28" s="54"/>
      <c r="F28" s="54"/>
      <c r="G28" s="56">
        <v>2019</v>
      </c>
      <c r="H28" s="57">
        <v>106.826398641827</v>
      </c>
      <c r="I28" s="58"/>
    </row>
    <row r="29" spans="1:9" ht="17.100000000000001" customHeight="1" x14ac:dyDescent="0.3">
      <c r="A29" s="53" t="s">
        <v>8</v>
      </c>
      <c r="B29" s="52" t="s">
        <v>132</v>
      </c>
      <c r="C29" s="59">
        <f>ССР!G59*1.2</f>
        <v>688.19581218607198</v>
      </c>
      <c r="D29" s="54"/>
      <c r="E29" s="54"/>
      <c r="F29" s="54"/>
      <c r="G29" s="56">
        <v>2020</v>
      </c>
      <c r="H29" s="57">
        <v>105.56188522495653</v>
      </c>
      <c r="I29" s="58"/>
    </row>
    <row r="30" spans="1:9" ht="17.100000000000001" customHeight="1" x14ac:dyDescent="0.3">
      <c r="A30" s="49">
        <v>2</v>
      </c>
      <c r="B30" s="52" t="s">
        <v>9</v>
      </c>
      <c r="C30" s="59">
        <f>C27+C28+C29</f>
        <v>688.19581218607198</v>
      </c>
      <c r="D30" s="60"/>
      <c r="E30" s="61"/>
      <c r="F30" s="62"/>
      <c r="G30" s="56">
        <v>2021</v>
      </c>
      <c r="H30" s="57">
        <v>104.9354</v>
      </c>
      <c r="I30" s="58"/>
    </row>
    <row r="31" spans="1:9" ht="17.100000000000001" customHeight="1" x14ac:dyDescent="0.3">
      <c r="A31" s="53" t="s">
        <v>10</v>
      </c>
      <c r="B31" s="52" t="s">
        <v>133</v>
      </c>
      <c r="C31" s="59">
        <f>C30-ROUND(C30/1.2,5)</f>
        <v>114.69930218607203</v>
      </c>
      <c r="D31" s="54"/>
      <c r="E31" s="61"/>
      <c r="F31" s="54"/>
      <c r="G31" s="56">
        <v>2022</v>
      </c>
      <c r="H31" s="57">
        <v>114.63142733059361</v>
      </c>
      <c r="I31" s="63"/>
    </row>
    <row r="32" spans="1:9" ht="15.6" x14ac:dyDescent="0.3">
      <c r="A32" s="49">
        <v>3</v>
      </c>
      <c r="B32" s="52" t="s">
        <v>134</v>
      </c>
      <c r="C32" s="64">
        <f>C30*I38</f>
        <v>798.30184298351503</v>
      </c>
      <c r="D32" s="54"/>
      <c r="E32" s="65"/>
      <c r="F32" s="66"/>
      <c r="G32" s="67">
        <v>2023</v>
      </c>
      <c r="H32" s="57">
        <v>109.09646626082731</v>
      </c>
      <c r="I32" s="63"/>
    </row>
    <row r="33" spans="1:9" ht="15.6" x14ac:dyDescent="0.3">
      <c r="A33" s="49"/>
      <c r="B33" s="52" t="s">
        <v>135</v>
      </c>
      <c r="C33" s="59">
        <v>0.9</v>
      </c>
      <c r="D33" s="54"/>
      <c r="E33" s="65"/>
      <c r="F33" s="66"/>
      <c r="G33" s="67"/>
      <c r="H33" s="57"/>
      <c r="I33" s="63"/>
    </row>
    <row r="34" spans="1:9" ht="15.6" x14ac:dyDescent="0.3">
      <c r="A34" s="49"/>
      <c r="B34" s="52" t="s">
        <v>136</v>
      </c>
      <c r="C34" s="64">
        <f>C32*C33</f>
        <v>718.47165868516356</v>
      </c>
      <c r="D34" s="54"/>
      <c r="E34" s="65"/>
      <c r="F34" s="66"/>
      <c r="G34" s="67"/>
      <c r="H34" s="57"/>
      <c r="I34" s="63"/>
    </row>
    <row r="35" spans="1:9" ht="15.6" x14ac:dyDescent="0.3">
      <c r="A35" s="82" t="s">
        <v>137</v>
      </c>
      <c r="B35" s="83"/>
      <c r="C35" s="84"/>
      <c r="D35" s="50"/>
      <c r="E35" s="68"/>
      <c r="F35" s="69"/>
      <c r="G35" s="56">
        <v>2024</v>
      </c>
      <c r="H35" s="57">
        <v>109.11350326220534</v>
      </c>
      <c r="I35" s="63"/>
    </row>
    <row r="36" spans="1:9" ht="15.6" x14ac:dyDescent="0.3">
      <c r="A36" s="49">
        <v>1</v>
      </c>
      <c r="B36" s="52" t="s">
        <v>125</v>
      </c>
      <c r="C36" s="80"/>
      <c r="D36" s="54"/>
      <c r="E36" s="70"/>
      <c r="F36" s="71"/>
      <c r="G36" s="56">
        <v>2025</v>
      </c>
      <c r="H36" s="57">
        <v>107.81631706396419</v>
      </c>
      <c r="I36" s="72">
        <f>(H36+100)/200</f>
        <v>1.039081585319821</v>
      </c>
    </row>
    <row r="37" spans="1:9" ht="15.6" x14ac:dyDescent="0.3">
      <c r="A37" s="53" t="s">
        <v>6</v>
      </c>
      <c r="B37" s="52" t="s">
        <v>127</v>
      </c>
      <c r="C37" s="73">
        <f>ССР!D68+ССР!E68</f>
        <v>18825.984153086709</v>
      </c>
      <c r="D37" s="54"/>
      <c r="E37" s="70"/>
      <c r="F37" s="54"/>
      <c r="G37" s="56">
        <v>2026</v>
      </c>
      <c r="H37" s="57">
        <v>105.26289686896166</v>
      </c>
      <c r="I37" s="72">
        <f>(H37+100)/200*H36/100</f>
        <v>1.1065344785145874</v>
      </c>
    </row>
    <row r="38" spans="1:9" ht="15.6" x14ac:dyDescent="0.3">
      <c r="A38" s="53" t="s">
        <v>7</v>
      </c>
      <c r="B38" s="52" t="s">
        <v>131</v>
      </c>
      <c r="C38" s="73">
        <v>0</v>
      </c>
      <c r="D38" s="54"/>
      <c r="E38" s="70"/>
      <c r="F38" s="54"/>
      <c r="G38" s="56">
        <v>2027</v>
      </c>
      <c r="H38" s="57">
        <v>104.42089798933949</v>
      </c>
      <c r="I38" s="72">
        <f>(H38+100)/200*H37/100*H36/100</f>
        <v>1.1599922999352297</v>
      </c>
    </row>
    <row r="39" spans="1:9" ht="15.6" x14ac:dyDescent="0.3">
      <c r="A39" s="53" t="s">
        <v>8</v>
      </c>
      <c r="B39" s="52" t="s">
        <v>132</v>
      </c>
      <c r="C39" s="73">
        <f>(ССР!G64-ССР!G59)*1.2</f>
        <v>233.61779759568671</v>
      </c>
      <c r="D39" s="54"/>
      <c r="E39" s="70"/>
      <c r="F39" s="54"/>
      <c r="G39" s="56">
        <v>2028</v>
      </c>
      <c r="H39" s="57">
        <v>104.42089798933949</v>
      </c>
      <c r="I39" s="72">
        <f>(H39+100)/200*H38/100*H37/100*H36/100</f>
        <v>1.2112743761995592</v>
      </c>
    </row>
    <row r="40" spans="1:9" ht="15.6" x14ac:dyDescent="0.3">
      <c r="A40" s="49">
        <v>2</v>
      </c>
      <c r="B40" s="52" t="s">
        <v>9</v>
      </c>
      <c r="C40" s="73">
        <f>C37+C38+C39</f>
        <v>19059.601950682394</v>
      </c>
      <c r="D40" s="60"/>
      <c r="E40" s="65"/>
      <c r="F40" s="66"/>
      <c r="G40" s="56">
        <v>2029</v>
      </c>
      <c r="H40" s="57">
        <v>104.42089798933949</v>
      </c>
      <c r="I40" s="72">
        <f>(H40+100)/200*H39/100*H38/100*H37/100*H36/100</f>
        <v>1.26482358074235</v>
      </c>
    </row>
    <row r="41" spans="1:9" ht="15.6" x14ac:dyDescent="0.3">
      <c r="A41" s="53" t="s">
        <v>10</v>
      </c>
      <c r="B41" s="52" t="s">
        <v>133</v>
      </c>
      <c r="C41" s="59">
        <f>C40-ROUND(C40/1.2,5)</f>
        <v>3176.6003206823934</v>
      </c>
      <c r="D41" s="54"/>
      <c r="E41" s="70"/>
      <c r="F41" s="54"/>
      <c r="G41" s="50"/>
      <c r="H41" s="50"/>
      <c r="I41" s="50"/>
    </row>
    <row r="42" spans="1:9" ht="15.6" x14ac:dyDescent="0.3">
      <c r="A42" s="49">
        <v>3</v>
      </c>
      <c r="B42" s="52" t="s">
        <v>134</v>
      </c>
      <c r="C42" s="74">
        <f>C40*I39</f>
        <v>23086.407463424719</v>
      </c>
      <c r="D42" s="54"/>
      <c r="E42" s="65"/>
      <c r="F42" s="66"/>
      <c r="G42" s="50"/>
      <c r="H42" s="50"/>
      <c r="I42" s="50"/>
    </row>
    <row r="43" spans="1:9" ht="15.6" x14ac:dyDescent="0.3">
      <c r="A43" s="49"/>
      <c r="B43" s="52" t="s">
        <v>135</v>
      </c>
      <c r="C43" s="59">
        <f>C33</f>
        <v>0.9</v>
      </c>
      <c r="D43" s="54"/>
      <c r="E43" s="65"/>
      <c r="F43" s="66"/>
      <c r="G43" s="50"/>
      <c r="H43" s="50"/>
      <c r="I43" s="50"/>
    </row>
    <row r="44" spans="1:9" ht="15.6" x14ac:dyDescent="0.3">
      <c r="A44" s="49"/>
      <c r="B44" s="52" t="s">
        <v>136</v>
      </c>
      <c r="C44" s="64">
        <f>C42*C43</f>
        <v>20777.766717082246</v>
      </c>
      <c r="D44" s="54"/>
      <c r="E44" s="65"/>
      <c r="F44" s="66"/>
      <c r="G44" s="50"/>
      <c r="H44" s="50"/>
      <c r="I44" s="50"/>
    </row>
    <row r="45" spans="1:9" ht="15.6" x14ac:dyDescent="0.3">
      <c r="A45" s="49"/>
      <c r="B45" s="52"/>
      <c r="C45" s="73"/>
      <c r="D45" s="54"/>
      <c r="E45" s="75"/>
      <c r="F45" s="54"/>
      <c r="G45" s="50"/>
      <c r="H45" s="50"/>
      <c r="I45" s="50"/>
    </row>
    <row r="46" spans="1:9" ht="15.6" x14ac:dyDescent="0.3">
      <c r="A46" s="49"/>
      <c r="B46" s="52" t="s">
        <v>138</v>
      </c>
      <c r="C46" s="103">
        <f>C34+C44</f>
        <v>21496.238375767411</v>
      </c>
      <c r="D46" s="54"/>
      <c r="E46" s="65"/>
      <c r="F46" s="66"/>
      <c r="G46" s="50"/>
      <c r="H46" s="50"/>
      <c r="I46" s="76"/>
    </row>
    <row r="47" spans="1:9" ht="15.6" x14ac:dyDescent="0.3">
      <c r="A47" s="51"/>
      <c r="B47" s="51"/>
      <c r="C47" s="51"/>
      <c r="D47" s="76"/>
      <c r="E47" s="50"/>
      <c r="F47" s="71"/>
      <c r="G47" s="50"/>
      <c r="H47" s="50"/>
      <c r="I47" s="50"/>
    </row>
    <row r="48" spans="1:9" ht="15.6" x14ac:dyDescent="0.3">
      <c r="A48" s="77" t="s">
        <v>139</v>
      </c>
      <c r="B48" s="51"/>
      <c r="C48" s="51"/>
      <c r="D48" s="50"/>
      <c r="E48" s="78"/>
      <c r="F48" s="50"/>
      <c r="G48" s="50"/>
      <c r="H48" s="50"/>
      <c r="I48" s="50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6"/>
  <sheetViews>
    <sheetView topLeftCell="A13" zoomScale="75" zoomScaleNormal="87" workbookViewId="0">
      <selection activeCell="A8" sqref="A8:B8"/>
    </sheetView>
  </sheetViews>
  <sheetFormatPr defaultColWidth="8.886718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5.900000000000006" customHeight="1" x14ac:dyDescent="0.3">
      <c r="A1" s="36" t="s">
        <v>88</v>
      </c>
      <c r="B1" s="36" t="s">
        <v>89</v>
      </c>
      <c r="C1" s="36" t="s">
        <v>90</v>
      </c>
      <c r="D1" s="36" t="s">
        <v>91</v>
      </c>
      <c r="E1" s="36" t="s">
        <v>92</v>
      </c>
      <c r="F1" s="36" t="s">
        <v>93</v>
      </c>
      <c r="G1" s="36" t="s">
        <v>94</v>
      </c>
      <c r="H1" s="36" t="s">
        <v>95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93" t="s">
        <v>25</v>
      </c>
      <c r="B3" s="94"/>
      <c r="C3" s="44"/>
      <c r="D3" s="42">
        <v>7557.4454917728999</v>
      </c>
      <c r="E3" s="40"/>
      <c r="F3" s="40"/>
      <c r="G3" s="40"/>
      <c r="H3" s="47"/>
    </row>
    <row r="4" spans="1:8" x14ac:dyDescent="0.3">
      <c r="A4" s="95" t="s">
        <v>96</v>
      </c>
      <c r="B4" s="41" t="s">
        <v>97</v>
      </c>
      <c r="C4" s="44"/>
      <c r="D4" s="42">
        <v>7075.5881723557004</v>
      </c>
      <c r="E4" s="40"/>
      <c r="F4" s="40"/>
      <c r="G4" s="40"/>
      <c r="H4" s="47"/>
    </row>
    <row r="5" spans="1:8" x14ac:dyDescent="0.3">
      <c r="A5" s="95"/>
      <c r="B5" s="41" t="s">
        <v>98</v>
      </c>
      <c r="C5" s="36"/>
      <c r="D5" s="42">
        <v>481.85731941718001</v>
      </c>
      <c r="E5" s="40"/>
      <c r="F5" s="40"/>
      <c r="G5" s="40"/>
      <c r="H5" s="46"/>
    </row>
    <row r="6" spans="1:8" x14ac:dyDescent="0.3">
      <c r="A6" s="96"/>
      <c r="B6" s="41" t="s">
        <v>99</v>
      </c>
      <c r="C6" s="36"/>
      <c r="D6" s="42">
        <v>0</v>
      </c>
      <c r="E6" s="40"/>
      <c r="F6" s="40"/>
      <c r="G6" s="40"/>
      <c r="H6" s="46"/>
    </row>
    <row r="7" spans="1:8" x14ac:dyDescent="0.3">
      <c r="A7" s="96"/>
      <c r="B7" s="41" t="s">
        <v>100</v>
      </c>
      <c r="C7" s="36"/>
      <c r="D7" s="42">
        <v>0</v>
      </c>
      <c r="E7" s="40"/>
      <c r="F7" s="40"/>
      <c r="G7" s="40"/>
      <c r="H7" s="46"/>
    </row>
    <row r="8" spans="1:8" x14ac:dyDescent="0.3">
      <c r="A8" s="97" t="s">
        <v>78</v>
      </c>
      <c r="B8" s="98"/>
      <c r="C8" s="95" t="s">
        <v>102</v>
      </c>
      <c r="D8" s="43">
        <v>7557.4454917728999</v>
      </c>
      <c r="E8" s="40">
        <v>0.76</v>
      </c>
      <c r="F8" s="40" t="s">
        <v>101</v>
      </c>
      <c r="G8" s="43">
        <v>9944.007226017</v>
      </c>
      <c r="H8" s="46"/>
    </row>
    <row r="9" spans="1:8" x14ac:dyDescent="0.3">
      <c r="A9" s="99">
        <v>1</v>
      </c>
      <c r="B9" s="41" t="s">
        <v>97</v>
      </c>
      <c r="C9" s="95"/>
      <c r="D9" s="43">
        <v>7075.5881723557004</v>
      </c>
      <c r="E9" s="40"/>
      <c r="F9" s="40"/>
      <c r="G9" s="40"/>
      <c r="H9" s="96" t="s">
        <v>25</v>
      </c>
    </row>
    <row r="10" spans="1:8" x14ac:dyDescent="0.3">
      <c r="A10" s="95"/>
      <c r="B10" s="41" t="s">
        <v>98</v>
      </c>
      <c r="C10" s="95"/>
      <c r="D10" s="43">
        <v>481.85731941718001</v>
      </c>
      <c r="E10" s="40"/>
      <c r="F10" s="40"/>
      <c r="G10" s="40"/>
      <c r="H10" s="96"/>
    </row>
    <row r="11" spans="1:8" x14ac:dyDescent="0.3">
      <c r="A11" s="95"/>
      <c r="B11" s="41" t="s">
        <v>99</v>
      </c>
      <c r="C11" s="95"/>
      <c r="D11" s="43">
        <v>0</v>
      </c>
      <c r="E11" s="40"/>
      <c r="F11" s="40"/>
      <c r="G11" s="40"/>
      <c r="H11" s="96"/>
    </row>
    <row r="12" spans="1:8" x14ac:dyDescent="0.3">
      <c r="A12" s="95"/>
      <c r="B12" s="41" t="s">
        <v>100</v>
      </c>
      <c r="C12" s="95"/>
      <c r="D12" s="43">
        <v>0</v>
      </c>
      <c r="E12" s="40"/>
      <c r="F12" s="40"/>
      <c r="G12" s="40"/>
      <c r="H12" s="96"/>
    </row>
    <row r="13" spans="1:8" ht="24.6" x14ac:dyDescent="0.3">
      <c r="A13" s="100" t="s">
        <v>47</v>
      </c>
      <c r="B13" s="94"/>
      <c r="C13" s="36"/>
      <c r="D13" s="42">
        <v>30.253371609519</v>
      </c>
      <c r="E13" s="40"/>
      <c r="F13" s="40"/>
      <c r="G13" s="40"/>
      <c r="H13" s="46"/>
    </row>
    <row r="14" spans="1:8" x14ac:dyDescent="0.3">
      <c r="A14" s="95" t="s">
        <v>103</v>
      </c>
      <c r="B14" s="41" t="s">
        <v>97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95"/>
      <c r="B15" s="41" t="s">
        <v>98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95"/>
      <c r="B16" s="41" t="s">
        <v>99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95"/>
      <c r="B17" s="41" t="s">
        <v>100</v>
      </c>
      <c r="C17" s="36"/>
      <c r="D17" s="42">
        <v>30.253371609519</v>
      </c>
      <c r="E17" s="40"/>
      <c r="F17" s="40"/>
      <c r="G17" s="40"/>
      <c r="H17" s="46"/>
    </row>
    <row r="18" spans="1:8" x14ac:dyDescent="0.3">
      <c r="A18" s="97" t="s">
        <v>81</v>
      </c>
      <c r="B18" s="98"/>
      <c r="C18" s="95" t="s">
        <v>102</v>
      </c>
      <c r="D18" s="43">
        <v>22.979782744186998</v>
      </c>
      <c r="E18" s="40">
        <v>0.76</v>
      </c>
      <c r="F18" s="40" t="s">
        <v>101</v>
      </c>
      <c r="G18" s="43">
        <v>30.236556242351998</v>
      </c>
      <c r="H18" s="46"/>
    </row>
    <row r="19" spans="1:8" x14ac:dyDescent="0.3">
      <c r="A19" s="99">
        <v>1</v>
      </c>
      <c r="B19" s="41" t="s">
        <v>97</v>
      </c>
      <c r="C19" s="95"/>
      <c r="D19" s="43">
        <v>0</v>
      </c>
      <c r="E19" s="40"/>
      <c r="F19" s="40"/>
      <c r="G19" s="40"/>
      <c r="H19" s="96" t="s">
        <v>25</v>
      </c>
    </row>
    <row r="20" spans="1:8" x14ac:dyDescent="0.3">
      <c r="A20" s="95"/>
      <c r="B20" s="41" t="s">
        <v>98</v>
      </c>
      <c r="C20" s="95"/>
      <c r="D20" s="43">
        <v>0</v>
      </c>
      <c r="E20" s="40"/>
      <c r="F20" s="40"/>
      <c r="G20" s="40"/>
      <c r="H20" s="96"/>
    </row>
    <row r="21" spans="1:8" x14ac:dyDescent="0.3">
      <c r="A21" s="95"/>
      <c r="B21" s="41" t="s">
        <v>99</v>
      </c>
      <c r="C21" s="95"/>
      <c r="D21" s="43">
        <v>0</v>
      </c>
      <c r="E21" s="40"/>
      <c r="F21" s="40"/>
      <c r="G21" s="40"/>
      <c r="H21" s="96"/>
    </row>
    <row r="22" spans="1:8" x14ac:dyDescent="0.3">
      <c r="A22" s="95"/>
      <c r="B22" s="41" t="s">
        <v>100</v>
      </c>
      <c r="C22" s="95"/>
      <c r="D22" s="43">
        <v>22.979782744186998</v>
      </c>
      <c r="E22" s="40"/>
      <c r="F22" s="40"/>
      <c r="G22" s="40"/>
      <c r="H22" s="96"/>
    </row>
    <row r="23" spans="1:8" x14ac:dyDescent="0.3">
      <c r="A23" s="97" t="s">
        <v>81</v>
      </c>
      <c r="B23" s="98"/>
      <c r="C23" s="95" t="s">
        <v>104</v>
      </c>
      <c r="D23" s="43">
        <v>7.2735888653318002</v>
      </c>
      <c r="E23" s="40">
        <v>0.26</v>
      </c>
      <c r="F23" s="40" t="s">
        <v>101</v>
      </c>
      <c r="G23" s="43">
        <v>27.975341789738</v>
      </c>
      <c r="H23" s="46"/>
    </row>
    <row r="24" spans="1:8" x14ac:dyDescent="0.3">
      <c r="A24" s="99">
        <v>2</v>
      </c>
      <c r="B24" s="41" t="s">
        <v>97</v>
      </c>
      <c r="C24" s="95"/>
      <c r="D24" s="43">
        <v>0</v>
      </c>
      <c r="E24" s="40"/>
      <c r="F24" s="40"/>
      <c r="G24" s="40"/>
      <c r="H24" s="96" t="s">
        <v>25</v>
      </c>
    </row>
    <row r="25" spans="1:8" x14ac:dyDescent="0.3">
      <c r="A25" s="95"/>
      <c r="B25" s="41" t="s">
        <v>98</v>
      </c>
      <c r="C25" s="95"/>
      <c r="D25" s="43">
        <v>0</v>
      </c>
      <c r="E25" s="40"/>
      <c r="F25" s="40"/>
      <c r="G25" s="40"/>
      <c r="H25" s="96"/>
    </row>
    <row r="26" spans="1:8" x14ac:dyDescent="0.3">
      <c r="A26" s="95"/>
      <c r="B26" s="41" t="s">
        <v>99</v>
      </c>
      <c r="C26" s="95"/>
      <c r="D26" s="43">
        <v>0</v>
      </c>
      <c r="E26" s="40"/>
      <c r="F26" s="40"/>
      <c r="G26" s="40"/>
      <c r="H26" s="96"/>
    </row>
    <row r="27" spans="1:8" x14ac:dyDescent="0.3">
      <c r="A27" s="95"/>
      <c r="B27" s="41" t="s">
        <v>100</v>
      </c>
      <c r="C27" s="95"/>
      <c r="D27" s="43">
        <v>7.2735888653318002</v>
      </c>
      <c r="E27" s="40"/>
      <c r="F27" s="40"/>
      <c r="G27" s="40"/>
      <c r="H27" s="96"/>
    </row>
    <row r="28" spans="1:8" ht="24.6" x14ac:dyDescent="0.3">
      <c r="A28" s="100" t="s">
        <v>60</v>
      </c>
      <c r="B28" s="94"/>
      <c r="C28" s="36"/>
      <c r="D28" s="42">
        <v>573.49651015506004</v>
      </c>
      <c r="E28" s="40"/>
      <c r="F28" s="40"/>
      <c r="G28" s="40"/>
      <c r="H28" s="46"/>
    </row>
    <row r="29" spans="1:8" x14ac:dyDescent="0.3">
      <c r="A29" s="95" t="s">
        <v>105</v>
      </c>
      <c r="B29" s="41" t="s">
        <v>97</v>
      </c>
      <c r="C29" s="36"/>
      <c r="D29" s="42">
        <v>0</v>
      </c>
      <c r="E29" s="40"/>
      <c r="F29" s="40"/>
      <c r="G29" s="40"/>
      <c r="H29" s="46"/>
    </row>
    <row r="30" spans="1:8" x14ac:dyDescent="0.3">
      <c r="A30" s="95"/>
      <c r="B30" s="41" t="s">
        <v>98</v>
      </c>
      <c r="C30" s="36"/>
      <c r="D30" s="42">
        <v>0</v>
      </c>
      <c r="E30" s="40"/>
      <c r="F30" s="40"/>
      <c r="G30" s="40"/>
      <c r="H30" s="46"/>
    </row>
    <row r="31" spans="1:8" x14ac:dyDescent="0.3">
      <c r="A31" s="95"/>
      <c r="B31" s="41" t="s">
        <v>99</v>
      </c>
      <c r="C31" s="36"/>
      <c r="D31" s="42">
        <v>0</v>
      </c>
      <c r="E31" s="40"/>
      <c r="F31" s="40"/>
      <c r="G31" s="40"/>
      <c r="H31" s="46"/>
    </row>
    <row r="32" spans="1:8" x14ac:dyDescent="0.3">
      <c r="A32" s="95"/>
      <c r="B32" s="41" t="s">
        <v>100</v>
      </c>
      <c r="C32" s="36"/>
      <c r="D32" s="42">
        <v>573.49651015506004</v>
      </c>
      <c r="E32" s="40"/>
      <c r="F32" s="40"/>
      <c r="G32" s="40"/>
      <c r="H32" s="46"/>
    </row>
    <row r="33" spans="1:8" x14ac:dyDescent="0.3">
      <c r="A33" s="97" t="s">
        <v>60</v>
      </c>
      <c r="B33" s="98"/>
      <c r="C33" s="95" t="s">
        <v>102</v>
      </c>
      <c r="D33" s="43">
        <v>435.61509037777</v>
      </c>
      <c r="E33" s="40">
        <v>0.76</v>
      </c>
      <c r="F33" s="40" t="s">
        <v>101</v>
      </c>
      <c r="G33" s="43">
        <v>573.17775049705995</v>
      </c>
      <c r="H33" s="46"/>
    </row>
    <row r="34" spans="1:8" x14ac:dyDescent="0.3">
      <c r="A34" s="99">
        <v>1</v>
      </c>
      <c r="B34" s="41" t="s">
        <v>97</v>
      </c>
      <c r="C34" s="95"/>
      <c r="D34" s="43">
        <v>0</v>
      </c>
      <c r="E34" s="40"/>
      <c r="F34" s="40"/>
      <c r="G34" s="40"/>
      <c r="H34" s="96" t="s">
        <v>25</v>
      </c>
    </row>
    <row r="35" spans="1:8" x14ac:dyDescent="0.3">
      <c r="A35" s="95"/>
      <c r="B35" s="41" t="s">
        <v>98</v>
      </c>
      <c r="C35" s="95"/>
      <c r="D35" s="43">
        <v>0</v>
      </c>
      <c r="E35" s="40"/>
      <c r="F35" s="40"/>
      <c r="G35" s="40"/>
      <c r="H35" s="96"/>
    </row>
    <row r="36" spans="1:8" x14ac:dyDescent="0.3">
      <c r="A36" s="95"/>
      <c r="B36" s="41" t="s">
        <v>99</v>
      </c>
      <c r="C36" s="95"/>
      <c r="D36" s="43">
        <v>0</v>
      </c>
      <c r="E36" s="40"/>
      <c r="F36" s="40"/>
      <c r="G36" s="40"/>
      <c r="H36" s="96"/>
    </row>
    <row r="37" spans="1:8" x14ac:dyDescent="0.3">
      <c r="A37" s="95"/>
      <c r="B37" s="41" t="s">
        <v>100</v>
      </c>
      <c r="C37" s="95"/>
      <c r="D37" s="43">
        <v>435.61509037777</v>
      </c>
      <c r="E37" s="40"/>
      <c r="F37" s="40"/>
      <c r="G37" s="40"/>
      <c r="H37" s="96"/>
    </row>
    <row r="38" spans="1:8" x14ac:dyDescent="0.3">
      <c r="A38" s="97" t="s">
        <v>60</v>
      </c>
      <c r="B38" s="98"/>
      <c r="C38" s="95" t="s">
        <v>104</v>
      </c>
      <c r="D38" s="43">
        <v>137.88141977729001</v>
      </c>
      <c r="E38" s="40">
        <v>0.26</v>
      </c>
      <c r="F38" s="40" t="s">
        <v>101</v>
      </c>
      <c r="G38" s="43">
        <v>530.31315298957998</v>
      </c>
      <c r="H38" s="46"/>
    </row>
    <row r="39" spans="1:8" x14ac:dyDescent="0.3">
      <c r="A39" s="99">
        <v>2</v>
      </c>
      <c r="B39" s="41" t="s">
        <v>97</v>
      </c>
      <c r="C39" s="95"/>
      <c r="D39" s="43">
        <v>0</v>
      </c>
      <c r="E39" s="40"/>
      <c r="F39" s="40"/>
      <c r="G39" s="40"/>
      <c r="H39" s="96" t="s">
        <v>25</v>
      </c>
    </row>
    <row r="40" spans="1:8" x14ac:dyDescent="0.3">
      <c r="A40" s="95"/>
      <c r="B40" s="41" t="s">
        <v>98</v>
      </c>
      <c r="C40" s="95"/>
      <c r="D40" s="43">
        <v>0</v>
      </c>
      <c r="E40" s="40"/>
      <c r="F40" s="40"/>
      <c r="G40" s="40"/>
      <c r="H40" s="96"/>
    </row>
    <row r="41" spans="1:8" x14ac:dyDescent="0.3">
      <c r="A41" s="95"/>
      <c r="B41" s="41" t="s">
        <v>99</v>
      </c>
      <c r="C41" s="95"/>
      <c r="D41" s="43">
        <v>0</v>
      </c>
      <c r="E41" s="40"/>
      <c r="F41" s="40"/>
      <c r="G41" s="40"/>
      <c r="H41" s="96"/>
    </row>
    <row r="42" spans="1:8" x14ac:dyDescent="0.3">
      <c r="A42" s="95"/>
      <c r="B42" s="41" t="s">
        <v>100</v>
      </c>
      <c r="C42" s="95"/>
      <c r="D42" s="43">
        <v>137.88141977729001</v>
      </c>
      <c r="E42" s="40"/>
      <c r="F42" s="40"/>
      <c r="G42" s="40"/>
      <c r="H42" s="96"/>
    </row>
    <row r="43" spans="1:8" ht="24.6" x14ac:dyDescent="0.3">
      <c r="A43" s="100" t="s">
        <v>84</v>
      </c>
      <c r="B43" s="94"/>
      <c r="C43" s="36"/>
      <c r="D43" s="42">
        <v>2392.0918657604002</v>
      </c>
      <c r="E43" s="40"/>
      <c r="F43" s="40"/>
      <c r="G43" s="40"/>
      <c r="H43" s="46"/>
    </row>
    <row r="44" spans="1:8" x14ac:dyDescent="0.3">
      <c r="A44" s="95" t="s">
        <v>96</v>
      </c>
      <c r="B44" s="41" t="s">
        <v>97</v>
      </c>
      <c r="C44" s="36"/>
      <c r="D44" s="42">
        <v>2239.5737992405002</v>
      </c>
      <c r="E44" s="40"/>
      <c r="F44" s="40"/>
      <c r="G44" s="40"/>
      <c r="H44" s="46"/>
    </row>
    <row r="45" spans="1:8" x14ac:dyDescent="0.3">
      <c r="A45" s="95"/>
      <c r="B45" s="41" t="s">
        <v>98</v>
      </c>
      <c r="C45" s="36"/>
      <c r="D45" s="42">
        <v>152.51806651992001</v>
      </c>
      <c r="E45" s="40"/>
      <c r="F45" s="40"/>
      <c r="G45" s="40"/>
      <c r="H45" s="46"/>
    </row>
    <row r="46" spans="1:8" x14ac:dyDescent="0.3">
      <c r="A46" s="95"/>
      <c r="B46" s="41" t="s">
        <v>99</v>
      </c>
      <c r="C46" s="36"/>
      <c r="D46" s="42">
        <v>0</v>
      </c>
      <c r="E46" s="40"/>
      <c r="F46" s="40"/>
      <c r="G46" s="40"/>
      <c r="H46" s="46"/>
    </row>
    <row r="47" spans="1:8" x14ac:dyDescent="0.3">
      <c r="A47" s="95"/>
      <c r="B47" s="41" t="s">
        <v>100</v>
      </c>
      <c r="C47" s="36"/>
      <c r="D47" s="42">
        <v>0</v>
      </c>
      <c r="E47" s="40"/>
      <c r="F47" s="40"/>
      <c r="G47" s="40"/>
      <c r="H47" s="46"/>
    </row>
    <row r="48" spans="1:8" x14ac:dyDescent="0.3">
      <c r="A48" s="97" t="s">
        <v>85</v>
      </c>
      <c r="B48" s="98"/>
      <c r="C48" s="95" t="s">
        <v>104</v>
      </c>
      <c r="D48" s="43">
        <v>2392.0918657604002</v>
      </c>
      <c r="E48" s="40">
        <v>0.26</v>
      </c>
      <c r="F48" s="40" t="s">
        <v>101</v>
      </c>
      <c r="G48" s="43">
        <v>9200.3533298476996</v>
      </c>
      <c r="H48" s="46"/>
    </row>
    <row r="49" spans="1:8" x14ac:dyDescent="0.3">
      <c r="A49" s="99">
        <v>1</v>
      </c>
      <c r="B49" s="41" t="s">
        <v>97</v>
      </c>
      <c r="C49" s="95"/>
      <c r="D49" s="43">
        <v>2239.5737992405002</v>
      </c>
      <c r="E49" s="40"/>
      <c r="F49" s="40"/>
      <c r="G49" s="40"/>
      <c r="H49" s="96" t="s">
        <v>25</v>
      </c>
    </row>
    <row r="50" spans="1:8" x14ac:dyDescent="0.3">
      <c r="A50" s="95"/>
      <c r="B50" s="41" t="s">
        <v>98</v>
      </c>
      <c r="C50" s="95"/>
      <c r="D50" s="43">
        <v>152.51806651992001</v>
      </c>
      <c r="E50" s="40"/>
      <c r="F50" s="40"/>
      <c r="G50" s="40"/>
      <c r="H50" s="96"/>
    </row>
    <row r="51" spans="1:8" x14ac:dyDescent="0.3">
      <c r="A51" s="95"/>
      <c r="B51" s="41" t="s">
        <v>99</v>
      </c>
      <c r="C51" s="95"/>
      <c r="D51" s="43">
        <v>0</v>
      </c>
      <c r="E51" s="40"/>
      <c r="F51" s="40"/>
      <c r="G51" s="40"/>
      <c r="H51" s="96"/>
    </row>
    <row r="52" spans="1:8" x14ac:dyDescent="0.3">
      <c r="A52" s="95"/>
      <c r="B52" s="41" t="s">
        <v>100</v>
      </c>
      <c r="C52" s="95"/>
      <c r="D52" s="43">
        <v>0</v>
      </c>
      <c r="E52" s="40"/>
      <c r="F52" s="40"/>
      <c r="G52" s="40"/>
      <c r="H52" s="96"/>
    </row>
    <row r="53" spans="1:8" ht="24.6" x14ac:dyDescent="0.3">
      <c r="A53" s="100" t="s">
        <v>37</v>
      </c>
      <c r="B53" s="94"/>
      <c r="C53" s="36"/>
      <c r="D53" s="42">
        <v>4603.3598843618001</v>
      </c>
      <c r="E53" s="40"/>
      <c r="F53" s="40"/>
      <c r="G53" s="40"/>
      <c r="H53" s="46"/>
    </row>
    <row r="54" spans="1:8" x14ac:dyDescent="0.3">
      <c r="A54" s="95" t="s">
        <v>106</v>
      </c>
      <c r="B54" s="41" t="s">
        <v>97</v>
      </c>
      <c r="C54" s="36"/>
      <c r="D54" s="42">
        <v>4603.3598843618001</v>
      </c>
      <c r="E54" s="40"/>
      <c r="F54" s="40"/>
      <c r="G54" s="40"/>
      <c r="H54" s="46"/>
    </row>
    <row r="55" spans="1:8" x14ac:dyDescent="0.3">
      <c r="A55" s="95"/>
      <c r="B55" s="41" t="s">
        <v>98</v>
      </c>
      <c r="C55" s="36"/>
      <c r="D55" s="42">
        <v>0</v>
      </c>
      <c r="E55" s="40"/>
      <c r="F55" s="40"/>
      <c r="G55" s="40"/>
      <c r="H55" s="46"/>
    </row>
    <row r="56" spans="1:8" x14ac:dyDescent="0.3">
      <c r="A56" s="95"/>
      <c r="B56" s="41" t="s">
        <v>99</v>
      </c>
      <c r="C56" s="36"/>
      <c r="D56" s="42">
        <v>0</v>
      </c>
      <c r="E56" s="40"/>
      <c r="F56" s="40"/>
      <c r="G56" s="40"/>
      <c r="H56" s="46"/>
    </row>
    <row r="57" spans="1:8" x14ac:dyDescent="0.3">
      <c r="A57" s="95"/>
      <c r="B57" s="41" t="s">
        <v>100</v>
      </c>
      <c r="C57" s="36"/>
      <c r="D57" s="42">
        <v>0</v>
      </c>
      <c r="E57" s="40"/>
      <c r="F57" s="40"/>
      <c r="G57" s="40"/>
      <c r="H57" s="46"/>
    </row>
    <row r="58" spans="1:8" x14ac:dyDescent="0.3">
      <c r="A58" s="97" t="s">
        <v>37</v>
      </c>
      <c r="B58" s="98"/>
      <c r="C58" s="95" t="s">
        <v>108</v>
      </c>
      <c r="D58" s="43">
        <v>4603.3598843618001</v>
      </c>
      <c r="E58" s="40">
        <v>3.8000000000000002E-4</v>
      </c>
      <c r="F58" s="40" t="s">
        <v>107</v>
      </c>
      <c r="G58" s="43">
        <v>12114104.958846999</v>
      </c>
      <c r="H58" s="46"/>
    </row>
    <row r="59" spans="1:8" x14ac:dyDescent="0.3">
      <c r="A59" s="99">
        <v>1</v>
      </c>
      <c r="B59" s="41" t="s">
        <v>97</v>
      </c>
      <c r="C59" s="95"/>
      <c r="D59" s="43">
        <v>4603.3598843618001</v>
      </c>
      <c r="E59" s="40"/>
      <c r="F59" s="40"/>
      <c r="G59" s="40"/>
      <c r="H59" s="96" t="s">
        <v>25</v>
      </c>
    </row>
    <row r="60" spans="1:8" x14ac:dyDescent="0.3">
      <c r="A60" s="95"/>
      <c r="B60" s="41" t="s">
        <v>98</v>
      </c>
      <c r="C60" s="95"/>
      <c r="D60" s="43">
        <v>0</v>
      </c>
      <c r="E60" s="40"/>
      <c r="F60" s="40"/>
      <c r="G60" s="40"/>
      <c r="H60" s="96"/>
    </row>
    <row r="61" spans="1:8" x14ac:dyDescent="0.3">
      <c r="A61" s="95"/>
      <c r="B61" s="41" t="s">
        <v>99</v>
      </c>
      <c r="C61" s="95"/>
      <c r="D61" s="43">
        <v>0</v>
      </c>
      <c r="E61" s="40"/>
      <c r="F61" s="40"/>
      <c r="G61" s="40"/>
      <c r="H61" s="96"/>
    </row>
    <row r="62" spans="1:8" x14ac:dyDescent="0.3">
      <c r="A62" s="95"/>
      <c r="B62" s="41" t="s">
        <v>100</v>
      </c>
      <c r="C62" s="95"/>
      <c r="D62" s="43">
        <v>0</v>
      </c>
      <c r="E62" s="40"/>
      <c r="F62" s="40"/>
      <c r="G62" s="40"/>
      <c r="H62" s="96"/>
    </row>
    <row r="63" spans="1:8" x14ac:dyDescent="0.3">
      <c r="A63" s="45"/>
      <c r="C63" s="45"/>
      <c r="D63" s="39"/>
      <c r="E63" s="39"/>
      <c r="F63" s="39"/>
      <c r="G63" s="39"/>
      <c r="H63" s="48"/>
    </row>
    <row r="65" spans="1:8" x14ac:dyDescent="0.3">
      <c r="A65" s="101" t="s">
        <v>109</v>
      </c>
      <c r="B65" s="101"/>
      <c r="C65" s="101"/>
      <c r="D65" s="101"/>
      <c r="E65" s="101"/>
      <c r="F65" s="101"/>
      <c r="G65" s="101"/>
      <c r="H65" s="101"/>
    </row>
    <row r="66" spans="1:8" x14ac:dyDescent="0.3">
      <c r="A66" s="101" t="s">
        <v>110</v>
      </c>
      <c r="B66" s="101"/>
      <c r="C66" s="101"/>
      <c r="D66" s="101"/>
      <c r="E66" s="101"/>
      <c r="F66" s="101"/>
      <c r="G66" s="101"/>
      <c r="H66" s="101"/>
    </row>
  </sheetData>
  <mergeCells count="40">
    <mergeCell ref="A65:H65"/>
    <mergeCell ref="A66:H66"/>
    <mergeCell ref="A53:B53"/>
    <mergeCell ref="A54:A57"/>
    <mergeCell ref="A58:B58"/>
    <mergeCell ref="H59:H62"/>
    <mergeCell ref="C58:C62"/>
    <mergeCell ref="A59:A62"/>
    <mergeCell ref="A44:A47"/>
    <mergeCell ref="A48:B48"/>
    <mergeCell ref="H49:H52"/>
    <mergeCell ref="C48:C52"/>
    <mergeCell ref="A49:A52"/>
    <mergeCell ref="A38:B38"/>
    <mergeCell ref="H39:H42"/>
    <mergeCell ref="C38:C42"/>
    <mergeCell ref="A39:A42"/>
    <mergeCell ref="A43:B43"/>
    <mergeCell ref="A29:A32"/>
    <mergeCell ref="A33:B33"/>
    <mergeCell ref="H34:H37"/>
    <mergeCell ref="C33:C37"/>
    <mergeCell ref="A34:A37"/>
    <mergeCell ref="A23:B23"/>
    <mergeCell ref="H24:H27"/>
    <mergeCell ref="C23:C27"/>
    <mergeCell ref="A24:A27"/>
    <mergeCell ref="A28:B28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112</v>
      </c>
      <c r="B3" s="6" t="s">
        <v>113</v>
      </c>
      <c r="C3" s="6" t="s">
        <v>114</v>
      </c>
      <c r="D3" s="6" t="s">
        <v>115</v>
      </c>
      <c r="E3" s="6" t="s">
        <v>116</v>
      </c>
      <c r="F3" s="6" t="s">
        <v>117</v>
      </c>
      <c r="G3" s="6" t="s">
        <v>118</v>
      </c>
      <c r="H3" s="6" t="s">
        <v>119</v>
      </c>
    </row>
    <row r="4" spans="1:8" ht="39" customHeight="1" x14ac:dyDescent="0.3">
      <c r="A4" s="25" t="s">
        <v>140</v>
      </c>
      <c r="B4" s="26" t="s">
        <v>101</v>
      </c>
      <c r="C4" s="27">
        <v>1.0913124999999999</v>
      </c>
      <c r="D4" s="27">
        <v>5103.9171675885</v>
      </c>
      <c r="E4" s="26">
        <v>10</v>
      </c>
      <c r="F4" s="25" t="s">
        <v>140</v>
      </c>
      <c r="G4" s="27">
        <v>5569.9686039539001</v>
      </c>
      <c r="H4" s="28" t="s">
        <v>141</v>
      </c>
    </row>
    <row r="5" spans="1:8" ht="39" customHeight="1" x14ac:dyDescent="0.3">
      <c r="A5" s="25" t="s">
        <v>121</v>
      </c>
      <c r="B5" s="26" t="s">
        <v>101</v>
      </c>
      <c r="C5" s="27">
        <v>0.31824999999999998</v>
      </c>
      <c r="D5" s="27">
        <v>818.22700652441995</v>
      </c>
      <c r="E5" s="26">
        <v>10</v>
      </c>
      <c r="F5" s="25" t="s">
        <v>121</v>
      </c>
      <c r="G5" s="27">
        <v>260.4007448264</v>
      </c>
      <c r="H5" s="28" t="s">
        <v>142</v>
      </c>
    </row>
    <row r="6" spans="1:8" ht="39" hidden="1" customHeight="1" x14ac:dyDescent="0.3">
      <c r="A6" s="25" t="s">
        <v>120</v>
      </c>
      <c r="B6" s="26" t="s">
        <v>101</v>
      </c>
      <c r="C6" s="27">
        <v>8.6666666666667003E-2</v>
      </c>
      <c r="D6" s="27">
        <v>34488.969683926</v>
      </c>
      <c r="E6" s="26">
        <v>6</v>
      </c>
      <c r="F6" s="26"/>
      <c r="G6" s="27">
        <v>2989.0440392736</v>
      </c>
      <c r="H6" s="28"/>
    </row>
    <row r="7" spans="1:8" ht="39" hidden="1" customHeight="1" x14ac:dyDescent="0.3">
      <c r="A7" s="25" t="s">
        <v>122</v>
      </c>
      <c r="B7" s="26" t="s">
        <v>101</v>
      </c>
      <c r="C7" s="27">
        <v>0.29313725490196002</v>
      </c>
      <c r="D7" s="27">
        <v>1724.4134162502</v>
      </c>
      <c r="E7" s="26">
        <v>6</v>
      </c>
      <c r="F7" s="26"/>
      <c r="G7" s="27">
        <v>505.4898151557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C55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144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9315.1619715962006</v>
      </c>
      <c r="E25" s="20">
        <v>634.37538593709996</v>
      </c>
      <c r="F25" s="20">
        <v>0</v>
      </c>
      <c r="G25" s="20">
        <v>0</v>
      </c>
      <c r="H25" s="20">
        <v>9949.5373575332997</v>
      </c>
    </row>
    <row r="26" spans="1:8" ht="17.100000000000001" customHeight="1" x14ac:dyDescent="0.3">
      <c r="A26" s="6"/>
      <c r="B26" s="9"/>
      <c r="C26" s="9" t="s">
        <v>26</v>
      </c>
      <c r="D26" s="20">
        <v>9315.1619715962006</v>
      </c>
      <c r="E26" s="20">
        <v>634.37538593709996</v>
      </c>
      <c r="F26" s="20">
        <v>0</v>
      </c>
      <c r="G26" s="20">
        <v>0</v>
      </c>
      <c r="H26" s="20">
        <v>9949.5373575332997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>
        <v>2</v>
      </c>
      <c r="B40" s="21" t="s">
        <v>36</v>
      </c>
      <c r="C40" s="22" t="s">
        <v>37</v>
      </c>
      <c r="D40" s="20">
        <v>4603.3619631902002</v>
      </c>
      <c r="E40" s="20">
        <v>0</v>
      </c>
      <c r="F40" s="20">
        <v>0</v>
      </c>
      <c r="G40" s="20">
        <v>0</v>
      </c>
      <c r="H40" s="20">
        <v>4603.3619631902002</v>
      </c>
    </row>
    <row r="41" spans="1:8" ht="17.100000000000001" customHeight="1" x14ac:dyDescent="0.3">
      <c r="A41" s="6"/>
      <c r="B41" s="9"/>
      <c r="C41" s="9" t="s">
        <v>38</v>
      </c>
      <c r="D41" s="20">
        <v>4603.3619631902002</v>
      </c>
      <c r="E41" s="20">
        <v>0</v>
      </c>
      <c r="F41" s="20">
        <v>0</v>
      </c>
      <c r="G41" s="20">
        <v>0</v>
      </c>
      <c r="H41" s="20">
        <v>4603.3619631902002</v>
      </c>
    </row>
    <row r="42" spans="1:8" ht="17.100000000000001" customHeight="1" x14ac:dyDescent="0.3">
      <c r="A42" s="6"/>
      <c r="B42" s="9"/>
      <c r="C42" s="9" t="s">
        <v>39</v>
      </c>
      <c r="D42" s="20">
        <v>13918.523934786001</v>
      </c>
      <c r="E42" s="20">
        <v>634.37538593709996</v>
      </c>
      <c r="F42" s="20">
        <v>0</v>
      </c>
      <c r="G42" s="20">
        <v>0</v>
      </c>
      <c r="H42" s="20">
        <v>14552.899320723</v>
      </c>
    </row>
    <row r="43" spans="1:8" ht="17.100000000000001" customHeight="1" x14ac:dyDescent="0.3">
      <c r="A43" s="6"/>
      <c r="B43" s="9"/>
      <c r="C43" s="10" t="s">
        <v>40</v>
      </c>
      <c r="D43" s="20"/>
      <c r="E43" s="20"/>
      <c r="F43" s="20"/>
      <c r="G43" s="20"/>
      <c r="H43" s="20"/>
    </row>
    <row r="44" spans="1:8" ht="31.2" x14ac:dyDescent="0.3">
      <c r="A44" s="6">
        <v>3</v>
      </c>
      <c r="B44" s="6" t="s">
        <v>41</v>
      </c>
      <c r="C44" s="32" t="s">
        <v>42</v>
      </c>
      <c r="D44" s="20">
        <v>278.37047869573001</v>
      </c>
      <c r="E44" s="20">
        <v>12.687507718741999</v>
      </c>
      <c r="F44" s="20">
        <v>0</v>
      </c>
      <c r="G44" s="20">
        <v>0</v>
      </c>
      <c r="H44" s="20">
        <v>291.05798641447001</v>
      </c>
    </row>
    <row r="45" spans="1:8" ht="17.100000000000001" customHeight="1" x14ac:dyDescent="0.3">
      <c r="A45" s="6"/>
      <c r="B45" s="9"/>
      <c r="C45" s="9" t="s">
        <v>43</v>
      </c>
      <c r="D45" s="20">
        <v>278.37047869573001</v>
      </c>
      <c r="E45" s="20">
        <v>12.687507718741999</v>
      </c>
      <c r="F45" s="20">
        <v>0</v>
      </c>
      <c r="G45" s="20">
        <v>0</v>
      </c>
      <c r="H45" s="20">
        <v>291.05798641447001</v>
      </c>
    </row>
    <row r="46" spans="1:8" ht="17.100000000000001" customHeight="1" x14ac:dyDescent="0.3">
      <c r="A46" s="6"/>
      <c r="B46" s="9"/>
      <c r="C46" s="9" t="s">
        <v>44</v>
      </c>
      <c r="D46" s="20">
        <v>14196.894413481999</v>
      </c>
      <c r="E46" s="20">
        <v>647.06289365583996</v>
      </c>
      <c r="F46" s="20">
        <v>0</v>
      </c>
      <c r="G46" s="20">
        <v>0</v>
      </c>
      <c r="H46" s="20">
        <v>14843.957307138</v>
      </c>
    </row>
    <row r="47" spans="1:8" ht="17.100000000000001" customHeight="1" x14ac:dyDescent="0.3">
      <c r="A47" s="6"/>
      <c r="B47" s="9"/>
      <c r="C47" s="9" t="s">
        <v>45</v>
      </c>
      <c r="D47" s="20"/>
      <c r="E47" s="20"/>
      <c r="F47" s="20"/>
      <c r="G47" s="20"/>
      <c r="H47" s="20"/>
    </row>
    <row r="48" spans="1:8" x14ac:dyDescent="0.3">
      <c r="A48" s="6">
        <v>4</v>
      </c>
      <c r="B48" s="6" t="s">
        <v>46</v>
      </c>
      <c r="C48" s="7" t="s">
        <v>47</v>
      </c>
      <c r="D48" s="20">
        <v>0</v>
      </c>
      <c r="E48" s="20">
        <v>0</v>
      </c>
      <c r="F48" s="20">
        <v>0</v>
      </c>
      <c r="G48" s="20">
        <v>30.253371609519</v>
      </c>
      <c r="H48" s="20">
        <v>30.253371609519</v>
      </c>
    </row>
    <row r="49" spans="1:8" ht="31.2" x14ac:dyDescent="0.3">
      <c r="A49" s="6">
        <v>5</v>
      </c>
      <c r="B49" s="6" t="s">
        <v>68</v>
      </c>
      <c r="C49" s="7" t="s">
        <v>70</v>
      </c>
      <c r="D49" s="20">
        <v>370.53311597102999</v>
      </c>
      <c r="E49" s="20">
        <v>16.888341524417999</v>
      </c>
      <c r="F49" s="20">
        <v>0</v>
      </c>
      <c r="G49" s="20">
        <v>0</v>
      </c>
      <c r="H49" s="20">
        <v>387.42145749545</v>
      </c>
    </row>
    <row r="50" spans="1:8" x14ac:dyDescent="0.3">
      <c r="A50" s="6">
        <v>6</v>
      </c>
      <c r="B50" s="6" t="s">
        <v>69</v>
      </c>
      <c r="C50" s="7" t="s">
        <v>71</v>
      </c>
      <c r="D50" s="20">
        <v>0</v>
      </c>
      <c r="E50" s="20">
        <v>0</v>
      </c>
      <c r="F50" s="20">
        <v>0</v>
      </c>
      <c r="G50" s="20">
        <v>142.05400964461001</v>
      </c>
      <c r="H50" s="20">
        <v>142.05400964461001</v>
      </c>
    </row>
    <row r="51" spans="1:8" ht="17.100000000000001" customHeight="1" x14ac:dyDescent="0.3">
      <c r="A51" s="6"/>
      <c r="B51" s="9"/>
      <c r="C51" s="9" t="s">
        <v>67</v>
      </c>
      <c r="D51" s="20">
        <v>370.53311597102999</v>
      </c>
      <c r="E51" s="20">
        <v>16.888341524417999</v>
      </c>
      <c r="F51" s="20">
        <v>0</v>
      </c>
      <c r="G51" s="20">
        <v>172.30738125413001</v>
      </c>
      <c r="H51" s="20">
        <v>559.72883874956995</v>
      </c>
    </row>
    <row r="52" spans="1:8" ht="17.100000000000001" customHeight="1" x14ac:dyDescent="0.3">
      <c r="A52" s="6"/>
      <c r="B52" s="9"/>
      <c r="C52" s="9" t="s">
        <v>66</v>
      </c>
      <c r="D52" s="20">
        <v>14567.427529453</v>
      </c>
      <c r="E52" s="20">
        <v>663.95123518026003</v>
      </c>
      <c r="F52" s="20">
        <v>0</v>
      </c>
      <c r="G52" s="20">
        <v>172.30738125413001</v>
      </c>
      <c r="H52" s="20">
        <v>15403.686145887999</v>
      </c>
    </row>
    <row r="53" spans="1:8" ht="17.100000000000001" customHeight="1" x14ac:dyDescent="0.3">
      <c r="A53" s="6"/>
      <c r="B53" s="9"/>
      <c r="C53" s="9" t="s">
        <v>65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ht="17.100000000000001" customHeight="1" x14ac:dyDescent="0.3">
      <c r="A55" s="6"/>
      <c r="B55" s="9"/>
      <c r="C55" s="9" t="s">
        <v>64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ht="17.100000000000001" customHeight="1" x14ac:dyDescent="0.3">
      <c r="A56" s="6"/>
      <c r="B56" s="9"/>
      <c r="C56" s="9" t="s">
        <v>63</v>
      </c>
      <c r="D56" s="20">
        <v>14567.427529453</v>
      </c>
      <c r="E56" s="20">
        <v>663.95123518026003</v>
      </c>
      <c r="F56" s="20">
        <v>0</v>
      </c>
      <c r="G56" s="20">
        <v>172.30738125413001</v>
      </c>
      <c r="H56" s="20">
        <v>15403.686145887999</v>
      </c>
    </row>
    <row r="57" spans="1:8" ht="153" customHeight="1" x14ac:dyDescent="0.3">
      <c r="A57" s="6"/>
      <c r="B57" s="9"/>
      <c r="C57" s="9" t="s">
        <v>62</v>
      </c>
      <c r="D57" s="20"/>
      <c r="E57" s="20"/>
      <c r="F57" s="20"/>
      <c r="G57" s="20"/>
      <c r="H57" s="20"/>
    </row>
    <row r="58" spans="1:8" x14ac:dyDescent="0.3">
      <c r="A58" s="6">
        <v>7</v>
      </c>
      <c r="B58" s="6" t="s">
        <v>61</v>
      </c>
      <c r="C58" s="7" t="s">
        <v>60</v>
      </c>
      <c r="D58" s="20">
        <v>0</v>
      </c>
      <c r="E58" s="20">
        <v>0</v>
      </c>
      <c r="F58" s="20">
        <v>0</v>
      </c>
      <c r="G58" s="20">
        <v>573.49651015506004</v>
      </c>
      <c r="H58" s="20">
        <v>573.49651015506004</v>
      </c>
    </row>
    <row r="59" spans="1:8" ht="17.100000000000001" customHeight="1" x14ac:dyDescent="0.3">
      <c r="A59" s="6"/>
      <c r="B59" s="9"/>
      <c r="C59" s="9" t="s">
        <v>59</v>
      </c>
      <c r="D59" s="20">
        <v>0</v>
      </c>
      <c r="E59" s="20">
        <v>0</v>
      </c>
      <c r="F59" s="20">
        <v>0</v>
      </c>
      <c r="G59" s="20">
        <v>573.49651015506004</v>
      </c>
      <c r="H59" s="20">
        <v>573.49651015506004</v>
      </c>
    </row>
    <row r="60" spans="1:8" ht="17.100000000000001" customHeight="1" x14ac:dyDescent="0.3">
      <c r="A60" s="6"/>
      <c r="B60" s="9"/>
      <c r="C60" s="9" t="s">
        <v>58</v>
      </c>
      <c r="D60" s="20">
        <v>14567.427529453</v>
      </c>
      <c r="E60" s="20">
        <v>663.95123518026003</v>
      </c>
      <c r="F60" s="20">
        <v>0</v>
      </c>
      <c r="G60" s="20">
        <v>745.80389140918999</v>
      </c>
      <c r="H60" s="20">
        <v>15977.182656043</v>
      </c>
    </row>
    <row r="61" spans="1:8" ht="17.100000000000001" customHeight="1" x14ac:dyDescent="0.3">
      <c r="A61" s="6"/>
      <c r="B61" s="9"/>
      <c r="C61" s="9" t="s">
        <v>57</v>
      </c>
      <c r="D61" s="20"/>
      <c r="E61" s="20"/>
      <c r="F61" s="20"/>
      <c r="G61" s="20"/>
      <c r="H61" s="20"/>
    </row>
    <row r="62" spans="1:8" ht="33.9" customHeight="1" x14ac:dyDescent="0.3">
      <c r="A62" s="6">
        <v>8</v>
      </c>
      <c r="B62" s="6" t="s">
        <v>56</v>
      </c>
      <c r="C62" s="7" t="s">
        <v>55</v>
      </c>
      <c r="D62" s="20">
        <f>D60 * 3%</f>
        <v>437.02282588358997</v>
      </c>
      <c r="E62" s="20">
        <f>E60 * 3%</f>
        <v>19.9185370554078</v>
      </c>
      <c r="F62" s="20">
        <f>F60 * 3%</f>
        <v>0</v>
      </c>
      <c r="G62" s="20">
        <f>G60 * 3%</f>
        <v>22.374116742275699</v>
      </c>
      <c r="H62" s="20">
        <f>SUM(D62:G62)</f>
        <v>479.31547968127347</v>
      </c>
    </row>
    <row r="63" spans="1:8" ht="17.100000000000001" customHeight="1" x14ac:dyDescent="0.3">
      <c r="A63" s="6"/>
      <c r="B63" s="9"/>
      <c r="C63" s="9" t="s">
        <v>54</v>
      </c>
      <c r="D63" s="20">
        <f>D62</f>
        <v>437.02282588358997</v>
      </c>
      <c r="E63" s="20">
        <f>E62</f>
        <v>19.9185370554078</v>
      </c>
      <c r="F63" s="20">
        <f>F62</f>
        <v>0</v>
      </c>
      <c r="G63" s="20">
        <f>G62</f>
        <v>22.374116742275699</v>
      </c>
      <c r="H63" s="20">
        <f>SUM(D63:G63)</f>
        <v>479.31547968127347</v>
      </c>
    </row>
    <row r="64" spans="1:8" ht="17.100000000000001" customHeight="1" x14ac:dyDescent="0.3">
      <c r="A64" s="6"/>
      <c r="B64" s="9"/>
      <c r="C64" s="9" t="s">
        <v>53</v>
      </c>
      <c r="D64" s="20">
        <f>D63 + D60</f>
        <v>15004.45035533659</v>
      </c>
      <c r="E64" s="20">
        <f>E63 + E60</f>
        <v>683.86977223566782</v>
      </c>
      <c r="F64" s="20">
        <f>F63 + F60</f>
        <v>0</v>
      </c>
      <c r="G64" s="20">
        <f>G63 + G60</f>
        <v>768.17800815146563</v>
      </c>
      <c r="H64" s="20">
        <f>SUM(D64:G64)</f>
        <v>16456.498135723723</v>
      </c>
    </row>
    <row r="65" spans="1:8" ht="17.100000000000001" customHeight="1" x14ac:dyDescent="0.3">
      <c r="A65" s="6"/>
      <c r="B65" s="9"/>
      <c r="C65" s="9" t="s">
        <v>52</v>
      </c>
      <c r="D65" s="20"/>
      <c r="E65" s="20"/>
      <c r="F65" s="20"/>
      <c r="G65" s="20"/>
      <c r="H65" s="20"/>
    </row>
    <row r="66" spans="1:8" ht="17.100000000000001" customHeight="1" x14ac:dyDescent="0.3">
      <c r="A66" s="6">
        <v>9</v>
      </c>
      <c r="B66" s="6" t="s">
        <v>51</v>
      </c>
      <c r="C66" s="7" t="s">
        <v>50</v>
      </c>
      <c r="D66" s="20">
        <f>D64 * 20%</f>
        <v>3000.8900710673183</v>
      </c>
      <c r="E66" s="20">
        <f>E64 * 20%</f>
        <v>136.77395444713358</v>
      </c>
      <c r="F66" s="20">
        <f>F64 * 20%</f>
        <v>0</v>
      </c>
      <c r="G66" s="20">
        <f>G64 * 20%</f>
        <v>153.63560163029314</v>
      </c>
      <c r="H66" s="20">
        <f>SUM(D66:G66)</f>
        <v>3291.299627144745</v>
      </c>
    </row>
    <row r="67" spans="1:8" ht="17.100000000000001" customHeight="1" x14ac:dyDescent="0.3">
      <c r="A67" s="6"/>
      <c r="B67" s="9"/>
      <c r="C67" s="9" t="s">
        <v>49</v>
      </c>
      <c r="D67" s="20">
        <f>D66</f>
        <v>3000.8900710673183</v>
      </c>
      <c r="E67" s="20">
        <f>E66</f>
        <v>136.77395444713358</v>
      </c>
      <c r="F67" s="20">
        <f>F66</f>
        <v>0</v>
      </c>
      <c r="G67" s="20">
        <f>G66</f>
        <v>153.63560163029314</v>
      </c>
      <c r="H67" s="20">
        <f>SUM(D67:G67)</f>
        <v>3291.299627144745</v>
      </c>
    </row>
    <row r="68" spans="1:8" ht="17.100000000000001" customHeight="1" x14ac:dyDescent="0.3">
      <c r="A68" s="6"/>
      <c r="B68" s="9"/>
      <c r="C68" s="9" t="s">
        <v>48</v>
      </c>
      <c r="D68" s="20">
        <f>D67 + D64</f>
        <v>18005.340426403909</v>
      </c>
      <c r="E68" s="20">
        <f>E67 + E64</f>
        <v>820.64372668280134</v>
      </c>
      <c r="F68" s="20">
        <f>F67 + F64</f>
        <v>0</v>
      </c>
      <c r="G68" s="20">
        <f>G67 + G64</f>
        <v>921.81360978175871</v>
      </c>
      <c r="H68" s="20">
        <f>SUM(D68:G68)</f>
        <v>19747.797762868468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7075.5881723557004</v>
      </c>
      <c r="E13" s="19">
        <v>481.85731941718001</v>
      </c>
      <c r="F13" s="19">
        <v>0</v>
      </c>
      <c r="G13" s="19">
        <v>0</v>
      </c>
      <c r="H13" s="19">
        <v>7557.4454917728999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7075.5881723557004</v>
      </c>
      <c r="E14" s="19">
        <v>481.85731941718001</v>
      </c>
      <c r="F14" s="19">
        <v>0</v>
      </c>
      <c r="G14" s="19">
        <v>0</v>
      </c>
      <c r="H14" s="19">
        <v>7557.4454917728999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81</v>
      </c>
      <c r="D13" s="19">
        <v>0</v>
      </c>
      <c r="E13" s="19">
        <v>0</v>
      </c>
      <c r="F13" s="19">
        <v>0</v>
      </c>
      <c r="G13" s="19">
        <v>22.979782744186998</v>
      </c>
      <c r="H13" s="19">
        <v>22.979782744186998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22.979782744186998</v>
      </c>
      <c r="H14" s="19">
        <v>22.979782744186998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60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60</v>
      </c>
      <c r="D13" s="19">
        <v>0</v>
      </c>
      <c r="E13" s="19">
        <v>0</v>
      </c>
      <c r="F13" s="19">
        <v>0</v>
      </c>
      <c r="G13" s="19">
        <v>435.61509037777</v>
      </c>
      <c r="H13" s="19">
        <v>435.61509037777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435.61509037777</v>
      </c>
      <c r="H14" s="19">
        <v>435.61509037777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85</v>
      </c>
      <c r="D13" s="19">
        <v>2239.5737992405002</v>
      </c>
      <c r="E13" s="19">
        <v>152.51806651992001</v>
      </c>
      <c r="F13" s="19">
        <v>0</v>
      </c>
      <c r="G13" s="19">
        <v>0</v>
      </c>
      <c r="H13" s="19">
        <v>2392.0918657604002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2239.5737992405002</v>
      </c>
      <c r="E14" s="19">
        <v>152.51806651992001</v>
      </c>
      <c r="F14" s="19">
        <v>0</v>
      </c>
      <c r="G14" s="19">
        <v>0</v>
      </c>
      <c r="H14" s="19">
        <v>2392.0918657604002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81</v>
      </c>
      <c r="D13" s="19">
        <v>0</v>
      </c>
      <c r="E13" s="19">
        <v>0</v>
      </c>
      <c r="F13" s="19">
        <v>0</v>
      </c>
      <c r="G13" s="19">
        <v>7.2735888653318002</v>
      </c>
      <c r="H13" s="19">
        <v>7.2735888653318002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7.2735888653318002</v>
      </c>
      <c r="H14" s="19">
        <v>7.2735888653318002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150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60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60</v>
      </c>
      <c r="D13" s="19">
        <v>0</v>
      </c>
      <c r="E13" s="19">
        <v>0</v>
      </c>
      <c r="F13" s="19">
        <v>0</v>
      </c>
      <c r="G13" s="19">
        <v>137.88141977729001</v>
      </c>
      <c r="H13" s="19">
        <v>137.88141977729001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137.88141977729001</v>
      </c>
      <c r="H14" s="19">
        <v>137.88141977729001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151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37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37</v>
      </c>
      <c r="D13" s="19">
        <v>4603.3598843618001</v>
      </c>
      <c r="E13" s="19">
        <v>0</v>
      </c>
      <c r="F13" s="19">
        <v>0</v>
      </c>
      <c r="G13" s="19">
        <v>0</v>
      </c>
      <c r="H13" s="19">
        <v>4603.3598843618001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4603.3598843618001</v>
      </c>
      <c r="E14" s="19">
        <v>0</v>
      </c>
      <c r="F14" s="19">
        <v>0</v>
      </c>
      <c r="G14" s="19">
        <v>0</v>
      </c>
      <c r="H14" s="19">
        <v>4603.3598843618001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ОСР 27-07-01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2025-11-18T07:18:12Z</dcterms:modified>
</cp:coreProperties>
</file>